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진\FM\"/>
    </mc:Choice>
  </mc:AlternateContent>
  <bookViews>
    <workbookView xWindow="600" yWindow="90" windowWidth="19395" windowHeight="7830"/>
  </bookViews>
  <sheets>
    <sheet name="능력치 시트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K4" i="1"/>
  <c r="N4" i="1"/>
  <c r="Q4" i="1"/>
  <c r="K5" i="1"/>
  <c r="N5" i="1"/>
  <c r="Q5" i="1"/>
  <c r="K6" i="1"/>
  <c r="N6" i="1"/>
  <c r="Q6" i="1"/>
  <c r="N7" i="1"/>
  <c r="Q7" i="1"/>
  <c r="K8" i="1"/>
  <c r="N8" i="1"/>
  <c r="Q8" i="1"/>
  <c r="K9" i="1"/>
  <c r="N9" i="1"/>
  <c r="Q9" i="1"/>
  <c r="K10" i="1"/>
  <c r="N10" i="1"/>
  <c r="Q10" i="1"/>
  <c r="K11" i="1"/>
  <c r="N11" i="1"/>
  <c r="Q11" i="1"/>
  <c r="K12" i="1"/>
  <c r="N12" i="1"/>
  <c r="Q12" i="1"/>
  <c r="K13" i="1"/>
  <c r="N13" i="1"/>
  <c r="Q13" i="1"/>
  <c r="K14" i="1"/>
  <c r="K15" i="1"/>
  <c r="N15" i="1"/>
  <c r="Q15" i="1"/>
  <c r="K16" i="1"/>
  <c r="N16" i="1"/>
  <c r="Q16" i="1"/>
  <c r="N17" i="1"/>
  <c r="Q17" i="1"/>
  <c r="K18" i="1"/>
  <c r="N18" i="1"/>
  <c r="Q18" i="1"/>
  <c r="K19" i="1"/>
  <c r="N19" i="1"/>
  <c r="Q19" i="1"/>
  <c r="K20" i="1"/>
  <c r="N20" i="1"/>
  <c r="K21" i="1"/>
  <c r="N21" i="1"/>
  <c r="Q21" i="1"/>
  <c r="K22" i="1"/>
  <c r="Q22" i="1"/>
  <c r="K23" i="1"/>
  <c r="N23" i="1"/>
  <c r="Q23" i="1"/>
  <c r="K24" i="1"/>
  <c r="N24" i="1"/>
  <c r="Q24" i="1"/>
  <c r="K25" i="1"/>
  <c r="N25" i="1"/>
  <c r="Q25" i="1"/>
  <c r="K26" i="1"/>
  <c r="N26" i="1"/>
  <c r="Q26" i="1"/>
  <c r="K27" i="1"/>
  <c r="N27" i="1"/>
  <c r="Q27" i="1"/>
  <c r="K28" i="1"/>
  <c r="Q28" i="1"/>
  <c r="K29" i="1"/>
  <c r="Q29" i="1"/>
  <c r="Q30" i="1"/>
  <c r="Q31" i="1"/>
</calcChain>
</file>

<file path=xl/sharedStrings.xml><?xml version="1.0" encoding="utf-8"?>
<sst xmlns="http://schemas.openxmlformats.org/spreadsheetml/2006/main" count="167" uniqueCount="101">
  <si>
    <t>수비</t>
    <phoneticPr fontId="1" type="noConversion"/>
  </si>
  <si>
    <t>피지컬</t>
    <phoneticPr fontId="1" type="noConversion"/>
  </si>
  <si>
    <t>스피드</t>
    <phoneticPr fontId="1" type="noConversion"/>
  </si>
  <si>
    <t>공격</t>
    <phoneticPr fontId="1" type="noConversion"/>
  </si>
  <si>
    <t>기술</t>
    <phoneticPr fontId="1" type="noConversion"/>
  </si>
  <si>
    <t>정신</t>
    <phoneticPr fontId="1" type="noConversion"/>
  </si>
  <si>
    <t>시야</t>
    <phoneticPr fontId="1" type="noConversion"/>
  </si>
  <si>
    <t>공중볼</t>
    <phoneticPr fontId="1" type="noConversion"/>
  </si>
  <si>
    <t>공격</t>
    <phoneticPr fontId="4" type="noConversion"/>
  </si>
  <si>
    <t>골 사냥꾼</t>
    <phoneticPr fontId="4" type="noConversion"/>
  </si>
  <si>
    <t>전진형 포워드</t>
    <phoneticPr fontId="4" type="noConversion"/>
  </si>
  <si>
    <t>지원</t>
    <phoneticPr fontId="4" type="noConversion"/>
  </si>
  <si>
    <t>완성형 윙백</t>
    <phoneticPr fontId="4" type="noConversion"/>
  </si>
  <si>
    <t>딥라잉 포워드</t>
    <phoneticPr fontId="4" type="noConversion"/>
  </si>
  <si>
    <t>트레콰르티스타</t>
    <phoneticPr fontId="4" type="noConversion"/>
  </si>
  <si>
    <t>인버티드 윙백</t>
    <phoneticPr fontId="4" type="noConversion"/>
  </si>
  <si>
    <t>엔간체</t>
    <phoneticPr fontId="4" type="noConversion"/>
  </si>
  <si>
    <t>자유</t>
    <phoneticPr fontId="4" type="noConversion"/>
  </si>
  <si>
    <t>완성형 포워드</t>
    <phoneticPr fontId="4" type="noConversion"/>
  </si>
  <si>
    <t>공격형 미드</t>
    <phoneticPr fontId="4" type="noConversion"/>
  </si>
  <si>
    <t>수비</t>
    <phoneticPr fontId="4" type="noConversion"/>
  </si>
  <si>
    <t>수비형 포워드</t>
    <phoneticPr fontId="4" type="noConversion"/>
  </si>
  <si>
    <t>쉐도우 스트</t>
    <phoneticPr fontId="4" type="noConversion"/>
  </si>
  <si>
    <t>윙백</t>
    <phoneticPr fontId="4" type="noConversion"/>
  </si>
  <si>
    <t>AMC</t>
    <phoneticPr fontId="4" type="noConversion"/>
  </si>
  <si>
    <t>타깃 선수</t>
    <phoneticPr fontId="4" type="noConversion"/>
  </si>
  <si>
    <t>ST</t>
    <phoneticPr fontId="4" type="noConversion"/>
  </si>
  <si>
    <t>전진형 플메</t>
    <phoneticPr fontId="4" type="noConversion"/>
  </si>
  <si>
    <t>풀백</t>
    <phoneticPr fontId="4" type="noConversion"/>
  </si>
  <si>
    <t>인사포</t>
    <phoneticPr fontId="4" type="noConversion"/>
  </si>
  <si>
    <t>제한적 풀백</t>
    <phoneticPr fontId="4" type="noConversion"/>
  </si>
  <si>
    <t>라움도이터</t>
    <phoneticPr fontId="4" type="noConversion"/>
  </si>
  <si>
    <t>DRL / WBRL</t>
    <phoneticPr fontId="4" type="noConversion"/>
  </si>
  <si>
    <t>활동량</t>
    <phoneticPr fontId="4" type="noConversion"/>
  </si>
  <si>
    <t>헤딩</t>
    <phoneticPr fontId="4" type="noConversion"/>
  </si>
  <si>
    <t>중앙 미드</t>
    <phoneticPr fontId="4" type="noConversion"/>
  </si>
  <si>
    <t>커버</t>
    <phoneticPr fontId="4" type="noConversion"/>
  </si>
  <si>
    <t>판단력</t>
    <phoneticPr fontId="4" type="noConversion"/>
  </si>
  <si>
    <t>프리킥</t>
    <phoneticPr fontId="4" type="noConversion"/>
  </si>
  <si>
    <t>와이드 타겟</t>
    <phoneticPr fontId="4" type="noConversion"/>
  </si>
  <si>
    <t>전천후 미드</t>
    <phoneticPr fontId="4" type="noConversion"/>
  </si>
  <si>
    <t>스토퍼</t>
    <phoneticPr fontId="4" type="noConversion"/>
  </si>
  <si>
    <t>팀워크</t>
    <phoneticPr fontId="4" type="noConversion"/>
  </si>
  <si>
    <t>페널티킥</t>
    <phoneticPr fontId="4" type="noConversion"/>
  </si>
  <si>
    <t>AMRL</t>
    <phoneticPr fontId="4" type="noConversion"/>
  </si>
  <si>
    <t>MC</t>
    <phoneticPr fontId="4" type="noConversion"/>
  </si>
  <si>
    <t>중앙 수비수</t>
    <phoneticPr fontId="4" type="noConversion"/>
  </si>
  <si>
    <t>침착성</t>
    <phoneticPr fontId="4" type="noConversion"/>
  </si>
  <si>
    <t>패스</t>
    <phoneticPr fontId="4" type="noConversion"/>
  </si>
  <si>
    <t>천재성</t>
    <phoneticPr fontId="4" type="noConversion"/>
  </si>
  <si>
    <t>태클</t>
    <phoneticPr fontId="4" type="noConversion"/>
  </si>
  <si>
    <t>윙</t>
    <phoneticPr fontId="4" type="noConversion"/>
  </si>
  <si>
    <t>후방 플메</t>
    <phoneticPr fontId="4" type="noConversion"/>
  </si>
  <si>
    <t>집중력</t>
    <phoneticPr fontId="4" type="noConversion"/>
  </si>
  <si>
    <t>크로스</t>
    <phoneticPr fontId="4" type="noConversion"/>
  </si>
  <si>
    <t>로밍 플메</t>
    <phoneticPr fontId="4" type="noConversion"/>
  </si>
  <si>
    <t>공격형 수비수</t>
    <phoneticPr fontId="4" type="noConversion"/>
  </si>
  <si>
    <t>타고난 체력</t>
    <phoneticPr fontId="4" type="noConversion"/>
  </si>
  <si>
    <t>적극성</t>
    <phoneticPr fontId="4" type="noConversion"/>
  </si>
  <si>
    <t>코너킥</t>
    <phoneticPr fontId="4" type="noConversion"/>
  </si>
  <si>
    <t>와이드 플메</t>
    <phoneticPr fontId="4" type="noConversion"/>
  </si>
  <si>
    <t>지구력</t>
    <phoneticPr fontId="4" type="noConversion"/>
  </si>
  <si>
    <t>예측력</t>
    <phoneticPr fontId="4" type="noConversion"/>
  </si>
  <si>
    <t>중거리 슛</t>
    <phoneticPr fontId="4" type="noConversion"/>
  </si>
  <si>
    <t>볼 위닝</t>
    <phoneticPr fontId="4" type="noConversion"/>
  </si>
  <si>
    <t>주력</t>
    <phoneticPr fontId="4" type="noConversion"/>
  </si>
  <si>
    <t>시야</t>
    <phoneticPr fontId="4" type="noConversion"/>
  </si>
  <si>
    <t>장거리 스로인</t>
    <phoneticPr fontId="4" type="noConversion"/>
  </si>
  <si>
    <t>레지스타</t>
    <phoneticPr fontId="4" type="noConversion"/>
  </si>
  <si>
    <t>제한적 수비수</t>
    <phoneticPr fontId="4" type="noConversion"/>
  </si>
  <si>
    <t>점프 거리</t>
    <phoneticPr fontId="4" type="noConversion"/>
  </si>
  <si>
    <t>승부욕</t>
    <phoneticPr fontId="4" type="noConversion"/>
  </si>
  <si>
    <t>일대일마크</t>
    <phoneticPr fontId="4" type="noConversion"/>
  </si>
  <si>
    <t>하프백</t>
    <phoneticPr fontId="4" type="noConversion"/>
  </si>
  <si>
    <t>DC</t>
    <phoneticPr fontId="4" type="noConversion"/>
  </si>
  <si>
    <t>순간 속도</t>
    <phoneticPr fontId="4" type="noConversion"/>
  </si>
  <si>
    <t>수비 위치</t>
    <phoneticPr fontId="4" type="noConversion"/>
  </si>
  <si>
    <t>볼 트래핑</t>
    <phoneticPr fontId="4" type="noConversion"/>
  </si>
  <si>
    <t>측면 미드</t>
    <phoneticPr fontId="4" type="noConversion"/>
  </si>
  <si>
    <t>앵커맨</t>
    <phoneticPr fontId="4" type="noConversion"/>
  </si>
  <si>
    <t>스위퍼</t>
    <phoneticPr fontId="4" type="noConversion"/>
  </si>
  <si>
    <t>민첩성</t>
    <phoneticPr fontId="4" type="noConversion"/>
  </si>
  <si>
    <t>리더십</t>
    <phoneticPr fontId="4" type="noConversion"/>
  </si>
  <si>
    <t>드리블</t>
    <phoneticPr fontId="4" type="noConversion"/>
  </si>
  <si>
    <t>몸싸움</t>
    <phoneticPr fontId="4" type="noConversion"/>
  </si>
  <si>
    <t>대담성</t>
    <phoneticPr fontId="4" type="noConversion"/>
  </si>
  <si>
    <t>골 결정력</t>
    <phoneticPr fontId="4" type="noConversion"/>
  </si>
  <si>
    <t>수비형 윙</t>
    <phoneticPr fontId="4" type="noConversion"/>
  </si>
  <si>
    <t>수비형 미드</t>
    <phoneticPr fontId="4" type="noConversion"/>
  </si>
  <si>
    <t>리베로</t>
    <phoneticPr fontId="4" type="noConversion"/>
  </si>
  <si>
    <t>균형 감각</t>
    <phoneticPr fontId="4" type="noConversion"/>
  </si>
  <si>
    <t>공격위치선정</t>
    <phoneticPr fontId="4" type="noConversion"/>
  </si>
  <si>
    <t>개인기</t>
    <phoneticPr fontId="4" type="noConversion"/>
  </si>
  <si>
    <t>MRL</t>
    <phoneticPr fontId="4" type="noConversion"/>
  </si>
  <si>
    <t>DM</t>
    <phoneticPr fontId="4" type="noConversion"/>
  </si>
  <si>
    <t>SW</t>
    <phoneticPr fontId="4" type="noConversion"/>
  </si>
  <si>
    <t>신체</t>
    <phoneticPr fontId="4" type="noConversion"/>
  </si>
  <si>
    <t>정신적 능력</t>
    <phoneticPr fontId="4" type="noConversion"/>
  </si>
  <si>
    <t>기술적 능력</t>
    <phoneticPr fontId="4" type="noConversion"/>
  </si>
  <si>
    <t>http://6un7o.tistory.com/</t>
  </si>
  <si>
    <t>폴스 나인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</si>
</sst>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_ 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0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나눔고딕"/>
      <family val="3"/>
      <charset val="129"/>
    </font>
    <font>
      <sz val="10"/>
      <color theme="0" tint="-0.14999847407452621"/>
      <name val="나눔고딕"/>
      <family val="3"/>
      <charset val="129"/>
    </font>
  </fonts>
  <fills count="23">
    <fill>
      <patternFill patternType="none"/>
    </fill>
    <fill>
      <patternFill patternType="gray125"/>
    </fill>
    <fill>
      <patternFill patternType="solid">
        <fgColor rgb="FF7940C4"/>
        <bgColor indexed="64"/>
      </patternFill>
    </fill>
    <fill>
      <patternFill patternType="solid">
        <fgColor rgb="FFBA203A"/>
        <bgColor indexed="64"/>
      </patternFill>
    </fill>
    <fill>
      <patternFill patternType="solid">
        <fgColor rgb="FF6FD32B"/>
        <bgColor indexed="64"/>
      </patternFill>
    </fill>
    <fill>
      <patternFill patternType="solid">
        <fgColor rgb="FFBF27A2"/>
        <bgColor indexed="64"/>
      </patternFill>
    </fill>
    <fill>
      <patternFill patternType="solid">
        <fgColor rgb="FF36A4D6"/>
        <bgColor indexed="64"/>
      </patternFill>
    </fill>
    <fill>
      <patternFill patternType="solid">
        <fgColor rgb="FF97CF1B"/>
        <bgColor indexed="64"/>
      </patternFill>
    </fill>
    <fill>
      <patternFill patternType="solid">
        <fgColor rgb="FF5747D1"/>
        <bgColor indexed="64"/>
      </patternFill>
    </fill>
    <fill>
      <patternFill patternType="solid">
        <fgColor rgb="FF22B85B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DC187"/>
        <bgColor indexed="64"/>
      </patternFill>
    </fill>
    <fill>
      <patternFill patternType="solid">
        <fgColor rgb="FF95C45C"/>
        <bgColor indexed="64"/>
      </patternFill>
    </fill>
    <fill>
      <patternFill patternType="solid">
        <fgColor rgb="FFCA80B5"/>
        <bgColor indexed="64"/>
      </patternFill>
    </fill>
    <fill>
      <patternFill patternType="solid">
        <fgColor rgb="FF69BED9"/>
        <bgColor indexed="64"/>
      </patternFill>
    </fill>
    <fill>
      <patternFill patternType="solid">
        <fgColor rgb="FFB75959"/>
        <bgColor indexed="64"/>
      </patternFill>
    </fill>
    <fill>
      <patternFill patternType="solid">
        <fgColor rgb="FFCEB146"/>
        <bgColor indexed="64"/>
      </patternFill>
    </fill>
    <fill>
      <patternFill patternType="solid">
        <fgColor rgb="FF8991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51515"/>
        <bgColor indexed="64"/>
      </patternFill>
    </fill>
    <fill>
      <patternFill patternType="solid">
        <fgColor theme="6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auto="1"/>
      </bottom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/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auto="1"/>
      </top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12" borderId="6" xfId="0" applyFont="1" applyFill="1" applyBorder="1" applyAlignment="1">
      <alignment horizontal="left" vertical="center"/>
    </xf>
    <xf numFmtId="0" fontId="0" fillId="12" borderId="12" xfId="0" applyFont="1" applyFill="1" applyBorder="1">
      <alignment vertical="center"/>
    </xf>
    <xf numFmtId="0" fontId="0" fillId="12" borderId="12" xfId="0" applyFill="1" applyBorder="1">
      <alignment vertical="center"/>
    </xf>
    <xf numFmtId="0" fontId="3" fillId="13" borderId="8" xfId="0" applyFont="1" applyFill="1" applyBorder="1" applyAlignment="1">
      <alignment horizontal="left" vertical="center"/>
    </xf>
    <xf numFmtId="0" fontId="3" fillId="13" borderId="6" xfId="0" applyFont="1" applyFill="1" applyBorder="1" applyAlignment="1">
      <alignment horizontal="left" vertical="center"/>
    </xf>
    <xf numFmtId="0" fontId="0" fillId="13" borderId="12" xfId="0" applyFont="1" applyFill="1" applyBorder="1">
      <alignment vertical="center"/>
    </xf>
    <xf numFmtId="0" fontId="0" fillId="13" borderId="12" xfId="0" applyFill="1" applyBorder="1">
      <alignment vertical="center"/>
    </xf>
    <xf numFmtId="0" fontId="0" fillId="14" borderId="12" xfId="0" applyFont="1" applyFill="1" applyBorder="1">
      <alignment vertical="center"/>
    </xf>
    <xf numFmtId="0" fontId="0" fillId="14" borderId="12" xfId="0" applyFill="1" applyBorder="1">
      <alignment vertical="center"/>
    </xf>
    <xf numFmtId="0" fontId="3" fillId="14" borderId="6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0" fontId="0" fillId="15" borderId="12" xfId="0" applyFont="1" applyFill="1" applyBorder="1">
      <alignment vertical="center"/>
    </xf>
    <xf numFmtId="0" fontId="0" fillId="15" borderId="12" xfId="0" applyFill="1" applyBorder="1">
      <alignment vertical="center"/>
    </xf>
    <xf numFmtId="0" fontId="3" fillId="16" borderId="6" xfId="0" applyFont="1" applyFill="1" applyBorder="1" applyAlignment="1">
      <alignment horizontal="left" vertical="center"/>
    </xf>
    <xf numFmtId="0" fontId="0" fillId="16" borderId="12" xfId="0" applyFont="1" applyFill="1" applyBorder="1">
      <alignment vertical="center"/>
    </xf>
    <xf numFmtId="0" fontId="0" fillId="16" borderId="12" xfId="0" applyFill="1" applyBorder="1">
      <alignment vertical="center"/>
    </xf>
    <xf numFmtId="0" fontId="3" fillId="17" borderId="6" xfId="0" applyFont="1" applyFill="1" applyBorder="1" applyAlignment="1">
      <alignment horizontal="left" vertical="center"/>
    </xf>
    <xf numFmtId="0" fontId="3" fillId="17" borderId="8" xfId="0" applyFont="1" applyFill="1" applyBorder="1" applyAlignment="1">
      <alignment horizontal="left" vertical="center"/>
    </xf>
    <xf numFmtId="0" fontId="0" fillId="17" borderId="12" xfId="0" applyFont="1" applyFill="1" applyBorder="1">
      <alignment vertical="center"/>
    </xf>
    <xf numFmtId="0" fontId="0" fillId="17" borderId="12" xfId="0" applyFill="1" applyBorder="1">
      <alignment vertical="center"/>
    </xf>
    <xf numFmtId="0" fontId="3" fillId="18" borderId="8" xfId="0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left" vertical="center"/>
    </xf>
    <xf numFmtId="0" fontId="0" fillId="18" borderId="12" xfId="0" applyFont="1" applyFill="1" applyBorder="1">
      <alignment vertical="center"/>
    </xf>
    <xf numFmtId="0" fontId="0" fillId="18" borderId="12" xfId="0" applyFill="1" applyBorder="1">
      <alignment vertical="center"/>
    </xf>
    <xf numFmtId="0" fontId="3" fillId="12" borderId="3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vertical="center"/>
    </xf>
    <xf numFmtId="0" fontId="0" fillId="19" borderId="12" xfId="0" applyFont="1" applyFill="1" applyBorder="1">
      <alignment vertical="center"/>
    </xf>
    <xf numFmtId="0" fontId="0" fillId="19" borderId="12" xfId="0" applyFill="1" applyBorder="1">
      <alignment vertical="center"/>
    </xf>
    <xf numFmtId="0" fontId="3" fillId="20" borderId="6" xfId="0" applyFont="1" applyFill="1" applyBorder="1" applyAlignment="1">
      <alignment horizontal="left" vertical="center"/>
    </xf>
    <xf numFmtId="0" fontId="3" fillId="20" borderId="3" xfId="0" applyFont="1" applyFill="1" applyBorder="1" applyAlignment="1">
      <alignment horizontal="left" vertical="center"/>
    </xf>
    <xf numFmtId="0" fontId="8" fillId="22" borderId="13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5" fillId="7" borderId="6" xfId="0" applyNumberFormat="1" applyFont="1" applyFill="1" applyBorder="1" applyAlignment="1">
      <alignment horizontal="center" vertical="center"/>
    </xf>
    <xf numFmtId="176" fontId="5" fillId="7" borderId="5" xfId="0" applyNumberFormat="1" applyFont="1" applyFill="1" applyBorder="1" applyAlignment="1">
      <alignment horizontal="center" vertical="center"/>
    </xf>
    <xf numFmtId="176" fontId="5" fillId="7" borderId="4" xfId="0" applyNumberFormat="1" applyFont="1" applyFill="1" applyBorder="1" applyAlignment="1">
      <alignment horizontal="center" vertical="center"/>
    </xf>
    <xf numFmtId="176" fontId="5" fillId="6" borderId="6" xfId="0" applyNumberFormat="1" applyFont="1" applyFill="1" applyBorder="1" applyAlignment="1">
      <alignment horizontal="center" vertical="center"/>
    </xf>
    <xf numFmtId="176" fontId="5" fillId="6" borderId="5" xfId="0" applyNumberFormat="1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8" borderId="11" xfId="0" applyNumberFormat="1" applyFont="1" applyFill="1" applyBorder="1" applyAlignment="1">
      <alignment horizontal="center" vertical="center"/>
    </xf>
    <xf numFmtId="176" fontId="5" fillId="8" borderId="10" xfId="0" applyNumberFormat="1" applyFont="1" applyFill="1" applyBorder="1" applyAlignment="1">
      <alignment horizontal="center" vertical="center"/>
    </xf>
    <xf numFmtId="176" fontId="5" fillId="8" borderId="9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 vertical="center"/>
    </xf>
    <xf numFmtId="176" fontId="5" fillId="10" borderId="11" xfId="0" applyNumberFormat="1" applyFont="1" applyFill="1" applyBorder="1" applyAlignment="1">
      <alignment horizontal="center" vertical="center"/>
    </xf>
    <xf numFmtId="176" fontId="5" fillId="10" borderId="10" xfId="0" applyNumberFormat="1" applyFont="1" applyFill="1" applyBorder="1" applyAlignment="1">
      <alignment horizontal="center" vertical="center"/>
    </xf>
    <xf numFmtId="176" fontId="5" fillId="10" borderId="9" xfId="0" applyNumberFormat="1" applyFont="1" applyFill="1" applyBorder="1" applyAlignment="1">
      <alignment horizontal="center" vertical="center"/>
    </xf>
    <xf numFmtId="176" fontId="5" fillId="9" borderId="11" xfId="0" applyNumberFormat="1" applyFont="1" applyFill="1" applyBorder="1" applyAlignment="1">
      <alignment horizontal="center" vertical="center"/>
    </xf>
    <xf numFmtId="176" fontId="5" fillId="9" borderId="10" xfId="0" applyNumberFormat="1" applyFont="1" applyFill="1" applyBorder="1" applyAlignment="1">
      <alignment horizontal="center" vertical="center"/>
    </xf>
    <xf numFmtId="176" fontId="5" fillId="9" borderId="9" xfId="0" applyNumberFormat="1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3">
    <dxf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  <color theme="1"/>
      </font>
      <fill>
        <gradientFill degree="90">
          <stop position="0">
            <color theme="0"/>
          </stop>
          <stop position="0.5">
            <color rgb="FFFFC000"/>
          </stop>
          <stop position="1">
            <color theme="0"/>
          </stop>
        </gradient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751515"/>
      <color rgb="FF821818"/>
      <color rgb="FFAB1F1F"/>
      <color rgb="FF8991CD"/>
      <color rgb="FFC7956B"/>
      <color rgb="FFCEB146"/>
      <color rgb="FFB75959"/>
      <color rgb="FF69BED9"/>
      <color rgb="FFCA80B5"/>
      <color rgb="FF95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3989990381637"/>
          <c:y val="7.0971821591607975E-2"/>
          <c:w val="0.73295343531649826"/>
          <c:h val="0.8140522105395507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'능력치 시트'!$I$31:$I$38</c:f>
              <c:strCache>
                <c:ptCount val="8"/>
                <c:pt idx="0">
                  <c:v>수비</c:v>
                </c:pt>
                <c:pt idx="1">
                  <c:v>피지컬</c:v>
                </c:pt>
                <c:pt idx="2">
                  <c:v>스피드</c:v>
                </c:pt>
                <c:pt idx="3">
                  <c:v>시야</c:v>
                </c:pt>
                <c:pt idx="4">
                  <c:v>공격</c:v>
                </c:pt>
                <c:pt idx="5">
                  <c:v>기술</c:v>
                </c:pt>
                <c:pt idx="6">
                  <c:v>공중볼</c:v>
                </c:pt>
                <c:pt idx="7">
                  <c:v>정신</c:v>
                </c:pt>
              </c:strCache>
            </c:strRef>
          </c:cat>
          <c:val>
            <c:numRef>
              <c:f>'능력치 시트'!$J$31:$J$38</c:f>
              <c:numCache>
                <c:formatCode>General</c:formatCode>
                <c:ptCount val="8"/>
                <c:pt idx="0">
                  <c:v>6.666666666666667</c:v>
                </c:pt>
                <c:pt idx="1">
                  <c:v>12.5</c:v>
                </c:pt>
                <c:pt idx="2">
                  <c:v>16.5</c:v>
                </c:pt>
                <c:pt idx="3">
                  <c:v>11.666666666666666</c:v>
                </c:pt>
                <c:pt idx="4">
                  <c:v>13.333333333333334</c:v>
                </c:pt>
                <c:pt idx="5">
                  <c:v>12.666666666666666</c:v>
                </c:pt>
                <c:pt idx="6">
                  <c:v>5.5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4-4CAE-93B1-6B1206AB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330232"/>
        <c:axId val="1"/>
      </c:radarChart>
      <c:catAx>
        <c:axId val="35333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353330232"/>
        <c:crosses val="autoZero"/>
        <c:crossBetween val="between"/>
        <c:majorUnit val="4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19050</xdr:rowOff>
    </xdr:from>
    <xdr:to>
      <xdr:col>7</xdr:col>
      <xdr:colOff>1</xdr:colOff>
      <xdr:row>34</xdr:row>
      <xdr:rowOff>152400</xdr:rowOff>
    </xdr:to>
    <xdr:graphicFrame macro="">
      <xdr:nvGraphicFramePr>
        <xdr:cNvPr id="1038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6un7o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B1" workbookViewId="0">
      <selection sqref="A1:G1"/>
    </sheetView>
  </sheetViews>
  <sheetFormatPr defaultRowHeight="16.5" x14ac:dyDescent="0.3"/>
  <cols>
    <col min="1" max="1" width="2.875" customWidth="1"/>
    <col min="2" max="2" width="11.125" customWidth="1"/>
    <col min="3" max="3" width="4.25" customWidth="1"/>
    <col min="4" max="4" width="10.5" customWidth="1"/>
    <col min="5" max="5" width="4.25" customWidth="1"/>
    <col min="6" max="6" width="9.5" customWidth="1"/>
    <col min="7" max="7" width="4.25" customWidth="1"/>
    <col min="8" max="8" width="4.625" customWidth="1"/>
    <col min="9" max="9" width="11.125" bestFit="1" customWidth="1"/>
    <col min="10" max="10" width="5.875" customWidth="1"/>
    <col min="11" max="11" width="6.625" customWidth="1"/>
    <col min="12" max="12" width="12.25" bestFit="1" customWidth="1"/>
    <col min="13" max="13" width="5.875" customWidth="1"/>
    <col min="14" max="14" width="6.625" bestFit="1" customWidth="1"/>
    <col min="15" max="15" width="11.125" bestFit="1" customWidth="1"/>
    <col min="16" max="16" width="5.875" customWidth="1"/>
    <col min="17" max="17" width="6.625" bestFit="1" customWidth="1"/>
  </cols>
  <sheetData>
    <row r="1" spans="1:17" x14ac:dyDescent="0.3">
      <c r="A1" s="57" t="s">
        <v>99</v>
      </c>
      <c r="B1" s="57"/>
      <c r="C1" s="57"/>
      <c r="D1" s="57"/>
      <c r="E1" s="57"/>
      <c r="F1" s="57"/>
      <c r="G1" s="57"/>
    </row>
    <row r="2" spans="1:17" ht="6.75" customHeight="1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" customHeight="1" thickBot="1" x14ac:dyDescent="0.35">
      <c r="A3" s="6"/>
      <c r="B3" s="76" t="s">
        <v>98</v>
      </c>
      <c r="C3" s="77"/>
      <c r="D3" s="78" t="s">
        <v>97</v>
      </c>
      <c r="E3" s="79"/>
      <c r="F3" s="44" t="s">
        <v>96</v>
      </c>
      <c r="G3" s="45"/>
      <c r="H3" s="6"/>
      <c r="I3" s="70" t="s">
        <v>95</v>
      </c>
      <c r="J3" s="71"/>
      <c r="K3" s="72"/>
      <c r="L3" s="73" t="s">
        <v>94</v>
      </c>
      <c r="M3" s="74"/>
      <c r="N3" s="75"/>
      <c r="O3" s="64" t="s">
        <v>93</v>
      </c>
      <c r="P3" s="65"/>
      <c r="Q3" s="66"/>
    </row>
    <row r="4" spans="1:17" ht="15" customHeight="1" x14ac:dyDescent="0.3">
      <c r="A4" s="6"/>
      <c r="B4" s="34" t="s">
        <v>92</v>
      </c>
      <c r="C4" s="13">
        <v>13</v>
      </c>
      <c r="D4" s="31" t="s">
        <v>91</v>
      </c>
      <c r="E4" s="13">
        <v>14</v>
      </c>
      <c r="F4" s="17" t="s">
        <v>90</v>
      </c>
      <c r="G4" s="13">
        <v>11</v>
      </c>
      <c r="H4" s="6"/>
      <c r="I4" s="46" t="s">
        <v>89</v>
      </c>
      <c r="J4" s="8" t="s">
        <v>11</v>
      </c>
      <c r="K4" s="7">
        <f>(C8+C13+C14+C17+E16+E15+E14+E12+E10+E7+G4+G7+G8+(C6+E5+E8+E9+G6+G5)/2)/16</f>
        <v>11</v>
      </c>
      <c r="L4" s="46" t="s">
        <v>88</v>
      </c>
      <c r="M4" s="8" t="s">
        <v>20</v>
      </c>
      <c r="N4" s="7">
        <f>(C13+E7+E12+E15+E17+G10+(C8+C14+E8+E11+E14+E16+G7+G5)/2)/10</f>
        <v>11.3</v>
      </c>
      <c r="O4" s="46" t="s">
        <v>87</v>
      </c>
      <c r="P4" s="8" t="s">
        <v>20</v>
      </c>
      <c r="Q4" s="7">
        <f>(C12+E8+E10+E15+E16+E17+G10+(C6+C8+C13+C14+E7+E11+E12+G7)/2)/11</f>
        <v>12.318181818181818</v>
      </c>
    </row>
    <row r="5" spans="1:17" ht="15" customHeight="1" x14ac:dyDescent="0.3">
      <c r="A5" s="6"/>
      <c r="B5" s="30" t="s">
        <v>86</v>
      </c>
      <c r="C5" s="12">
        <v>12</v>
      </c>
      <c r="D5" s="39" t="s">
        <v>85</v>
      </c>
      <c r="E5" s="12">
        <v>12</v>
      </c>
      <c r="F5" s="18" t="s">
        <v>84</v>
      </c>
      <c r="G5" s="12">
        <v>11</v>
      </c>
      <c r="H5" s="6"/>
      <c r="I5" s="46"/>
      <c r="J5" s="8" t="s">
        <v>8</v>
      </c>
      <c r="K5" s="7">
        <f>(C8+C13+C14+C17+E16+E15+E14+E12+E10+E7+G4+G7+G8+G9+G10+(C6+E5+E8+E9+G6+G5+C10+E13)/2)/19</f>
        <v>11.342105263157896</v>
      </c>
      <c r="L5" s="46"/>
      <c r="M5" s="8" t="s">
        <v>11</v>
      </c>
      <c r="N5" s="7">
        <f>(C13+E7+E12+E15+E17+G10+(C8+C14+E8+E11+E14+E16+G7+G5)/2)/10</f>
        <v>11.3</v>
      </c>
      <c r="O5" s="46"/>
      <c r="P5" s="8" t="s">
        <v>11</v>
      </c>
      <c r="Q5" s="7">
        <f>(E8+E10+E15+E16+E17+G10+(C6+C8+C13+C14+E7+E11+E12+G7+C12)/2)/10.5</f>
        <v>12.142857142857142</v>
      </c>
    </row>
    <row r="6" spans="1:17" ht="15" customHeight="1" x14ac:dyDescent="0.3">
      <c r="A6" s="6"/>
      <c r="B6" s="35" t="s">
        <v>83</v>
      </c>
      <c r="C6" s="12">
        <v>14</v>
      </c>
      <c r="D6" s="42" t="s">
        <v>82</v>
      </c>
      <c r="E6" s="12">
        <v>7</v>
      </c>
      <c r="F6" s="18" t="s">
        <v>81</v>
      </c>
      <c r="G6" s="12">
        <v>15</v>
      </c>
      <c r="H6" s="6"/>
      <c r="I6" s="9" t="s">
        <v>80</v>
      </c>
      <c r="J6" s="8" t="s">
        <v>20</v>
      </c>
      <c r="K6" s="7">
        <f>(C8+C13+C17+E7+E10+E12+E16+G4+G7+G8+(E5+E8+E14+G5+G6)/2)/12.5</f>
        <v>10.36</v>
      </c>
      <c r="L6" s="9" t="s">
        <v>79</v>
      </c>
      <c r="M6" s="8" t="s">
        <v>20</v>
      </c>
      <c r="N6" s="7">
        <f>(C13+E7+E10+E12+E14+E16+(C8+C14+C17+E8+G5)/2)/8.5</f>
        <v>10.882352941176471</v>
      </c>
      <c r="O6" s="46" t="s">
        <v>78</v>
      </c>
      <c r="P6" s="8" t="s">
        <v>20</v>
      </c>
      <c r="Q6" s="7">
        <f>(C13+C14+E7+E15+E17+(C12+E8+E10+E16+G10)/2)/7.5</f>
        <v>11.8</v>
      </c>
    </row>
    <row r="7" spans="1:17" ht="15" customHeight="1" x14ac:dyDescent="0.3">
      <c r="A7" s="6"/>
      <c r="B7" s="35" t="s">
        <v>77</v>
      </c>
      <c r="C7" s="12">
        <v>11</v>
      </c>
      <c r="D7" s="23" t="s">
        <v>76</v>
      </c>
      <c r="E7" s="12">
        <v>11</v>
      </c>
      <c r="F7" s="24" t="s">
        <v>75</v>
      </c>
      <c r="G7" s="12">
        <v>16</v>
      </c>
      <c r="H7" s="6"/>
      <c r="I7" s="48" t="s">
        <v>74</v>
      </c>
      <c r="J7" s="49"/>
      <c r="K7" s="50"/>
      <c r="L7" s="9" t="s">
        <v>73</v>
      </c>
      <c r="M7" s="8" t="s">
        <v>20</v>
      </c>
      <c r="N7" s="7">
        <f>(C4+C7+C14+E7+E10+E14+E15+E16+(C8+C13+C17+E9+E12+G4+G5+G7+G10)/2)/12.5</f>
        <v>11.68</v>
      </c>
      <c r="O7" s="46"/>
      <c r="P7" s="8" t="s">
        <v>11</v>
      </c>
      <c r="Q7" s="7">
        <f>(C14+E15+E17+(C7+C12+C13+E7+E8+E9+E10+E16+G10)/2)/7.5</f>
        <v>12.333333333333334</v>
      </c>
    </row>
    <row r="8" spans="1:17" ht="15" customHeight="1" x14ac:dyDescent="0.3">
      <c r="A8" s="6"/>
      <c r="B8" s="23" t="s">
        <v>72</v>
      </c>
      <c r="C8" s="12">
        <v>4</v>
      </c>
      <c r="D8" s="39" t="s">
        <v>71</v>
      </c>
      <c r="E8" s="12">
        <v>15</v>
      </c>
      <c r="F8" s="14" t="s">
        <v>70</v>
      </c>
      <c r="G8" s="12">
        <v>5</v>
      </c>
      <c r="H8" s="6"/>
      <c r="I8" s="46" t="s">
        <v>69</v>
      </c>
      <c r="J8" s="8" t="s">
        <v>20</v>
      </c>
      <c r="K8" s="7">
        <f>(C13+C17+G8+(C8+E8+E7+G5)/2)/5</f>
        <v>7.3</v>
      </c>
      <c r="L8" s="9" t="s">
        <v>68</v>
      </c>
      <c r="M8" s="8" t="s">
        <v>11</v>
      </c>
      <c r="N8" s="7">
        <f>(C4+C7+C14+E4+E9+E14+E16+(E7+E8+E10+E11+E12+E15+G4)/2)/10.5</f>
        <v>12.523809523809524</v>
      </c>
      <c r="O8" s="46"/>
      <c r="P8" s="8" t="s">
        <v>8</v>
      </c>
      <c r="Q8" s="7">
        <f>(C7+C12+C14+E15+E17+(C13+E4+E7+E8+E10+E16+G10)/2)/8.5</f>
        <v>12.529411764705882</v>
      </c>
    </row>
    <row r="9" spans="1:17" ht="15" customHeight="1" x14ac:dyDescent="0.3">
      <c r="A9" s="6"/>
      <c r="B9" s="42" t="s">
        <v>67</v>
      </c>
      <c r="C9" s="12">
        <v>3</v>
      </c>
      <c r="D9" s="27" t="s">
        <v>66</v>
      </c>
      <c r="E9" s="12">
        <v>13</v>
      </c>
      <c r="F9" s="24" t="s">
        <v>65</v>
      </c>
      <c r="G9" s="12">
        <v>17</v>
      </c>
      <c r="H9" s="6"/>
      <c r="I9" s="46"/>
      <c r="J9" s="8" t="s">
        <v>41</v>
      </c>
      <c r="K9" s="7">
        <f>(C13+C17+G8+(C8+E8+E7+G5)/2)/5</f>
        <v>7.3</v>
      </c>
      <c r="L9" s="46" t="s">
        <v>64</v>
      </c>
      <c r="M9" s="8" t="s">
        <v>20</v>
      </c>
      <c r="N9" s="7">
        <f>(C13+E5+E8+E11+E15+E17+G5+G10+(C8+E7+G7)/2)/9.5</f>
        <v>10.894736842105264</v>
      </c>
      <c r="O9" s="46"/>
      <c r="P9" s="8" t="s">
        <v>17</v>
      </c>
      <c r="Q9" s="7">
        <f>(C14+E15+E17+(C7+C12+C13+E7+E8+E9+E10+E16+G10)/2)/7.5</f>
        <v>12.333333333333334</v>
      </c>
    </row>
    <row r="10" spans="1:17" ht="15" customHeight="1" x14ac:dyDescent="0.3">
      <c r="A10" s="6"/>
      <c r="B10" s="42" t="s">
        <v>63</v>
      </c>
      <c r="C10" s="12">
        <v>10</v>
      </c>
      <c r="D10" s="39" t="s">
        <v>62</v>
      </c>
      <c r="E10" s="12">
        <v>13</v>
      </c>
      <c r="F10" s="18" t="s">
        <v>61</v>
      </c>
      <c r="G10" s="12">
        <v>13</v>
      </c>
      <c r="H10" s="6"/>
      <c r="I10" s="46"/>
      <c r="J10" s="8" t="s">
        <v>36</v>
      </c>
      <c r="K10" s="7">
        <f>(C13+C17+G8+(C8+E8+E7+G5)/2)/5</f>
        <v>7.3</v>
      </c>
      <c r="L10" s="46"/>
      <c r="M10" s="8" t="s">
        <v>11</v>
      </c>
      <c r="N10" s="7">
        <f>(C13+E5+E8+E11+E15+E17+G5+G10+(C8+E7+G7)/2)/9.5</f>
        <v>10.894736842105264</v>
      </c>
      <c r="O10" s="46" t="s">
        <v>60</v>
      </c>
      <c r="P10" s="8" t="s">
        <v>11</v>
      </c>
      <c r="Q10" s="7">
        <f>(C4+C7+C14+E7+E9+E14+E16+(E10+E12+E15)/2)/8.5</f>
        <v>12.529411764705882</v>
      </c>
    </row>
    <row r="11" spans="1:17" ht="15" customHeight="1" thickBot="1" x14ac:dyDescent="0.35">
      <c r="A11" s="6"/>
      <c r="B11" s="42" t="s">
        <v>59</v>
      </c>
      <c r="C11" s="12">
        <v>13</v>
      </c>
      <c r="D11" s="42" t="s">
        <v>58</v>
      </c>
      <c r="E11" s="12">
        <v>7</v>
      </c>
      <c r="F11" s="43" t="s">
        <v>57</v>
      </c>
      <c r="G11" s="11">
        <v>15</v>
      </c>
      <c r="H11" s="6"/>
      <c r="I11" s="46" t="s">
        <v>56</v>
      </c>
      <c r="J11" s="8" t="s">
        <v>20</v>
      </c>
      <c r="K11" s="7">
        <f>(C8+C13+C14+C17+E7+G8+(C4+C7+E5+E8+E9+E10+E11+E12+E14+E16+G5)/2)/11.5</f>
        <v>9.6521739130434785</v>
      </c>
      <c r="L11" s="9" t="s">
        <v>55</v>
      </c>
      <c r="M11" s="8" t="s">
        <v>11</v>
      </c>
      <c r="N11" s="7">
        <f>(C4+C6+C7+C14+E4+E8+E9+E10+E14+E16+E17+G7+G10+(C5+C10+E7+E12+G4+G5+G6+G9+G11)/2)/17.5</f>
        <v>13.171428571428571</v>
      </c>
      <c r="O11" s="46"/>
      <c r="P11" s="8" t="s">
        <v>8</v>
      </c>
      <c r="Q11" s="7">
        <f>(C4+C7+C14+E7+E9+E14+E16+E4+(E10+E12+E15+C6)/2)/10</f>
        <v>12.75</v>
      </c>
    </row>
    <row r="12" spans="1:17" ht="15" customHeight="1" x14ac:dyDescent="0.3">
      <c r="A12" s="6"/>
      <c r="B12" s="42" t="s">
        <v>54</v>
      </c>
      <c r="C12" s="12">
        <v>16</v>
      </c>
      <c r="D12" s="42" t="s">
        <v>53</v>
      </c>
      <c r="E12" s="12">
        <v>13</v>
      </c>
      <c r="F12" s="6"/>
      <c r="G12" s="6"/>
      <c r="H12" s="6"/>
      <c r="I12" s="46"/>
      <c r="J12" s="8" t="s">
        <v>41</v>
      </c>
      <c r="K12" s="7">
        <f>(C13+C14+C17+E5+E8+E11+E16+G8+(C4+C7+C8+E7+E9+E10+E12+E14+G5)/2)/12.5</f>
        <v>10.119999999999999</v>
      </c>
      <c r="L12" s="46" t="s">
        <v>52</v>
      </c>
      <c r="M12" s="8" t="s">
        <v>20</v>
      </c>
      <c r="N12" s="7">
        <f>(C4+C7+C14+E9+E14+E16+(E7+E15+G4)/2)/7.5</f>
        <v>12.466666666666667</v>
      </c>
      <c r="O12" s="46" t="s">
        <v>51</v>
      </c>
      <c r="P12" s="8" t="s">
        <v>11</v>
      </c>
      <c r="Q12" s="7">
        <f>(C4+C12+G7+G9+(C6+C7+C14+E17+G10)/2)/6.5</f>
        <v>14.384615384615385</v>
      </c>
    </row>
    <row r="13" spans="1:17" ht="15" customHeight="1" x14ac:dyDescent="0.3">
      <c r="A13" s="6"/>
      <c r="B13" s="23" t="s">
        <v>50</v>
      </c>
      <c r="C13" s="12">
        <v>5</v>
      </c>
      <c r="D13" s="27" t="s">
        <v>49</v>
      </c>
      <c r="E13" s="12">
        <v>9</v>
      </c>
      <c r="F13" s="6"/>
      <c r="G13" s="6"/>
      <c r="H13" s="6"/>
      <c r="I13" s="46"/>
      <c r="J13" s="8" t="s">
        <v>36</v>
      </c>
      <c r="K13" s="7">
        <f>(C13+C14+C17+E16+E12+E10+E7+G7+G8+(C4+C7+C8+E5+E8+E9+E14+G5)/2)/13</f>
        <v>10.807692307692308</v>
      </c>
      <c r="L13" s="46"/>
      <c r="M13" s="8" t="s">
        <v>11</v>
      </c>
      <c r="N13" s="7">
        <f>(C4+C7+C14+E9+E14+E16+(C10+E4+E15+G4)/2)/8</f>
        <v>12.5</v>
      </c>
      <c r="O13" s="46"/>
      <c r="P13" s="8" t="s">
        <v>8</v>
      </c>
      <c r="Q13" s="7">
        <f>(C4+C12+G7+G9+C6+(C7+C14+E17+G10+E4+E13)/2)/8</f>
        <v>14</v>
      </c>
    </row>
    <row r="14" spans="1:17" ht="15" customHeight="1" x14ac:dyDescent="0.3">
      <c r="A14" s="6"/>
      <c r="B14" s="27" t="s">
        <v>48</v>
      </c>
      <c r="C14" s="12">
        <v>13</v>
      </c>
      <c r="D14" s="30" t="s">
        <v>47</v>
      </c>
      <c r="E14" s="12">
        <v>14</v>
      </c>
      <c r="F14" s="6"/>
      <c r="G14" s="6"/>
      <c r="H14" s="6"/>
      <c r="I14" s="46" t="s">
        <v>46</v>
      </c>
      <c r="J14" s="8" t="s">
        <v>20</v>
      </c>
      <c r="K14" s="7">
        <f>(C8+C13+C17+E7+G8+(E5+E8+E10+E11+E12+E16+G5)/2)/8.5</f>
        <v>8.5294117647058822</v>
      </c>
      <c r="L14" s="51" t="s">
        <v>45</v>
      </c>
      <c r="M14" s="52"/>
      <c r="N14" s="53"/>
      <c r="O14" s="67" t="s">
        <v>44</v>
      </c>
      <c r="P14" s="68"/>
      <c r="Q14" s="69"/>
    </row>
    <row r="15" spans="1:17" ht="15" customHeight="1" x14ac:dyDescent="0.3">
      <c r="A15" s="6"/>
      <c r="B15" s="42" t="s">
        <v>43</v>
      </c>
      <c r="C15" s="12">
        <v>12</v>
      </c>
      <c r="D15" s="39" t="s">
        <v>42</v>
      </c>
      <c r="E15" s="12">
        <v>13</v>
      </c>
      <c r="F15" s="6"/>
      <c r="G15" s="6"/>
      <c r="H15" s="6"/>
      <c r="I15" s="46"/>
      <c r="J15" s="8" t="s">
        <v>41</v>
      </c>
      <c r="K15" s="7">
        <f>(C13+C17+E5+E8+E11+E16+G8+(C8+E7+E10+E12+G5)/2)/9.5</f>
        <v>9.2631578947368425</v>
      </c>
      <c r="L15" s="9" t="s">
        <v>40</v>
      </c>
      <c r="M15" s="8" t="s">
        <v>11</v>
      </c>
      <c r="N15" s="7">
        <f>(C13+C14+E4+E7+E8+E16+E17+G7+G10+G11+(C5+C7+C10+E5+E10+E12+E14+G4+G5)/2)/14.5</f>
        <v>12.379310344827585</v>
      </c>
      <c r="O15" s="46" t="s">
        <v>39</v>
      </c>
      <c r="P15" s="8" t="s">
        <v>11</v>
      </c>
      <c r="Q15" s="7">
        <f>(C17+G5+G8+(C7+E4+E10+E15+E16+G4+G6)/2)/6.5</f>
        <v>10.23076923076923</v>
      </c>
    </row>
    <row r="16" spans="1:17" ht="15" customHeight="1" x14ac:dyDescent="0.3">
      <c r="A16" s="6"/>
      <c r="B16" s="42" t="s">
        <v>38</v>
      </c>
      <c r="C16" s="12">
        <v>7</v>
      </c>
      <c r="D16" s="39" t="s">
        <v>37</v>
      </c>
      <c r="E16" s="12">
        <v>12</v>
      </c>
      <c r="F16" s="6"/>
      <c r="G16" s="6"/>
      <c r="H16" s="6"/>
      <c r="I16" s="46"/>
      <c r="J16" s="8" t="s">
        <v>36</v>
      </c>
      <c r="K16" s="7">
        <f>(C13+C17+E16+E12+E10+E7+G7+G8+(C8+E8+E5+G5)/2)/10</f>
        <v>10.199999999999999</v>
      </c>
      <c r="L16" s="46" t="s">
        <v>35</v>
      </c>
      <c r="M16" s="8" t="s">
        <v>20</v>
      </c>
      <c r="N16" s="7">
        <f>(C13+C14+E12+E15+(C7+C8+C17+E7+E8+E16+E17+G10)/2)/8</f>
        <v>10.75</v>
      </c>
      <c r="O16" s="46"/>
      <c r="P16" s="8" t="s">
        <v>8</v>
      </c>
      <c r="Q16" s="7">
        <f>(C17+G5+G8+(C7+E4+E10+E15+E16+G4+G6+C14)/2)/7</f>
        <v>10.428571428571429</v>
      </c>
    </row>
    <row r="17" spans="1:17" ht="15" customHeight="1" thickBot="1" x14ac:dyDescent="0.35">
      <c r="A17" s="6"/>
      <c r="B17" s="38" t="s">
        <v>34</v>
      </c>
      <c r="C17" s="11">
        <v>6</v>
      </c>
      <c r="D17" s="43" t="s">
        <v>33</v>
      </c>
      <c r="E17" s="11">
        <v>12</v>
      </c>
      <c r="F17" s="6"/>
      <c r="G17" s="6"/>
      <c r="H17" s="6"/>
      <c r="I17" s="58" t="s">
        <v>32</v>
      </c>
      <c r="J17" s="59"/>
      <c r="K17" s="60"/>
      <c r="L17" s="46"/>
      <c r="M17" s="8" t="s">
        <v>11</v>
      </c>
      <c r="N17" s="7">
        <f>(C7+C14+E15+E16+(C8+C13+E4+E7+E8+E12+E17+G10)/2)/8</f>
        <v>11.5625</v>
      </c>
      <c r="O17" s="9" t="s">
        <v>31</v>
      </c>
      <c r="P17" s="8" t="s">
        <v>8</v>
      </c>
      <c r="Q17" s="7">
        <f>(E4+E8+E10+E12+E14+E16+E17+G4+G10+(C5+C7+G7)/2)/10.5</f>
        <v>13</v>
      </c>
    </row>
    <row r="18" spans="1:17" ht="15" customHeight="1" x14ac:dyDescent="0.3">
      <c r="A18" s="6"/>
      <c r="B18" s="6"/>
      <c r="C18" s="6"/>
      <c r="D18" s="6"/>
      <c r="E18" s="6"/>
      <c r="F18" s="6"/>
      <c r="G18" s="6"/>
      <c r="H18" s="6"/>
      <c r="I18" s="9" t="s">
        <v>30</v>
      </c>
      <c r="J18" s="8" t="s">
        <v>20</v>
      </c>
      <c r="K18" s="7">
        <f>(C8+C13+G5+(E7+E8+E12+E15+G10)/2)/5.5</f>
        <v>9.545454545454545</v>
      </c>
      <c r="L18" s="46"/>
      <c r="M18" s="8" t="s">
        <v>8</v>
      </c>
      <c r="N18" s="7">
        <f>(C7+C14+E4+E16+(C5+C10+E8+E12+E15+E17+G7+G10)/2)/8</f>
        <v>12.75</v>
      </c>
      <c r="O18" s="46" t="s">
        <v>29</v>
      </c>
      <c r="P18" s="8" t="s">
        <v>11</v>
      </c>
      <c r="Q18" s="7">
        <f>(C4+C6+C14+E4+E16+G7+(C5+C7+C10+C12+E9+E13+E14+G9)/2)/10</f>
        <v>13.3</v>
      </c>
    </row>
    <row r="19" spans="1:17" ht="15" customHeight="1" x14ac:dyDescent="0.3">
      <c r="A19" s="6"/>
      <c r="B19" s="6"/>
      <c r="C19" s="6"/>
      <c r="D19" s="6"/>
      <c r="E19" s="6"/>
      <c r="F19" s="6"/>
      <c r="G19" s="6"/>
      <c r="H19" s="6"/>
      <c r="I19" s="46" t="s">
        <v>28</v>
      </c>
      <c r="J19" s="8" t="s">
        <v>20</v>
      </c>
      <c r="K19" s="7">
        <f>(C8+C13+E7+E15+(E10+E12+G10+G7)/2)/6</f>
        <v>10.083333333333334</v>
      </c>
      <c r="L19" s="46"/>
      <c r="M19" s="8" t="s">
        <v>17</v>
      </c>
      <c r="N19" s="7">
        <f>(C7+C14+E15+E16+(C8+C13+E4+E7+E8+E12+E17+G10)/2)/8</f>
        <v>11.5625</v>
      </c>
      <c r="O19" s="46"/>
      <c r="P19" s="8" t="s">
        <v>8</v>
      </c>
      <c r="Q19" s="7">
        <f>(C4+C6+C14+E4+E16+G7+C5+(C7+C10+E9+E13+E14+G9)/2)/10</f>
        <v>13.1</v>
      </c>
    </row>
    <row r="20" spans="1:17" ht="15" customHeight="1" x14ac:dyDescent="0.3">
      <c r="A20" s="6"/>
      <c r="B20" s="6"/>
      <c r="C20" s="6"/>
      <c r="D20" s="6"/>
      <c r="E20" s="6"/>
      <c r="F20" s="6"/>
      <c r="G20" s="6"/>
      <c r="H20" s="6"/>
      <c r="I20" s="46"/>
      <c r="J20" s="8" t="s">
        <v>11</v>
      </c>
      <c r="K20" s="7">
        <f>(C8+C13+E7+E10+E12+E15+E17+G10+(C12+C14+G7)/2)/9.5</f>
        <v>11.210526315789474</v>
      </c>
      <c r="L20" s="46" t="s">
        <v>27</v>
      </c>
      <c r="M20" s="8" t="s">
        <v>11</v>
      </c>
      <c r="N20" s="7">
        <f>(C4+C7+C14+E9+E14+E16+(E13+E15+E17)/2)/7.5</f>
        <v>12.4</v>
      </c>
      <c r="O20" s="61" t="s">
        <v>26</v>
      </c>
      <c r="P20" s="62"/>
      <c r="Q20" s="63"/>
    </row>
    <row r="21" spans="1:17" ht="15" customHeight="1" x14ac:dyDescent="0.3">
      <c r="A21" s="6"/>
      <c r="B21" s="6"/>
      <c r="C21" s="10"/>
      <c r="D21" s="6"/>
      <c r="E21" s="6"/>
      <c r="F21" s="6"/>
      <c r="G21" s="6"/>
      <c r="H21" s="6"/>
      <c r="I21" s="46"/>
      <c r="J21" s="8" t="s">
        <v>8</v>
      </c>
      <c r="K21" s="7">
        <f>(C12+C13+E7+E10+E15+E17+G10+G7+(C6+C7+C8+E4+E12+G9)/2)/11</f>
        <v>12.318181818181818</v>
      </c>
      <c r="L21" s="46"/>
      <c r="M21" s="8" t="s">
        <v>8</v>
      </c>
      <c r="N21" s="7">
        <f>(C4+C6+C7+C14+E4+E9+E14+E16+(E10+E13+E15+E17)/2)/10</f>
        <v>12.75</v>
      </c>
      <c r="O21" s="9" t="s">
        <v>25</v>
      </c>
      <c r="P21" s="8" t="s">
        <v>11</v>
      </c>
      <c r="Q21" s="7">
        <f>(C17+G5+G8+(C7+C14+E5+E8+E10+E11+E15+E16+E17)/2)/7.5</f>
        <v>10.133333333333333</v>
      </c>
    </row>
    <row r="22" spans="1:17" ht="15" customHeight="1" x14ac:dyDescent="0.3">
      <c r="A22" s="6"/>
      <c r="B22" s="6"/>
      <c r="C22" s="6"/>
      <c r="D22" s="6"/>
      <c r="E22" s="6"/>
      <c r="F22" s="6"/>
      <c r="G22" s="6"/>
      <c r="H22" s="6"/>
      <c r="I22" s="46"/>
      <c r="J22" s="8" t="s">
        <v>17</v>
      </c>
      <c r="K22" s="7">
        <f>(C8+C13+E7+E10+E12+E15+E17+G10+(G7+C12+C6)/2)/9.5</f>
        <v>11.263157894736842</v>
      </c>
      <c r="L22" s="54" t="s">
        <v>24</v>
      </c>
      <c r="M22" s="55"/>
      <c r="N22" s="56"/>
      <c r="O22" s="9"/>
      <c r="P22" s="8" t="s">
        <v>8</v>
      </c>
      <c r="Q22" s="7">
        <f>(C17+G5+G8+C5+(C7+C14+E5+E8+E10+E11+E15+E16+E17)/2)/8.5</f>
        <v>10.352941176470589</v>
      </c>
    </row>
    <row r="23" spans="1:17" ht="15" customHeight="1" x14ac:dyDescent="0.3">
      <c r="A23" s="6"/>
      <c r="B23" s="6"/>
      <c r="C23" s="6"/>
      <c r="D23" s="6"/>
      <c r="E23" s="6"/>
      <c r="F23" s="6"/>
      <c r="G23" s="6"/>
      <c r="H23" s="6"/>
      <c r="I23" s="46" t="s">
        <v>23</v>
      </c>
      <c r="J23" s="8" t="s">
        <v>20</v>
      </c>
      <c r="K23" s="7">
        <f>(C8+C13+E7+E15+E17+E16+G10+(E12+C14+C12)/2)/8.5</f>
        <v>10.705882352941176</v>
      </c>
      <c r="L23" s="9" t="s">
        <v>22</v>
      </c>
      <c r="M23" s="8" t="s">
        <v>8</v>
      </c>
      <c r="N23" s="7">
        <f>(C5+E4+E8+E10+E13+E16+E17+G10+(C4+C7+C10+C14+E11+G5+G6+G7+G9)/2)/12.5</f>
        <v>12.52</v>
      </c>
      <c r="O23" s="9" t="s">
        <v>21</v>
      </c>
      <c r="P23" s="8" t="s">
        <v>20</v>
      </c>
      <c r="Q23" s="7">
        <f>(E5+E8+E11+E15+E17+G7+G10+(E7+E10+E12+G5)/2)/9</f>
        <v>12.444444444444445</v>
      </c>
    </row>
    <row r="24" spans="1:17" ht="15" customHeight="1" x14ac:dyDescent="0.3">
      <c r="A24" s="6"/>
      <c r="B24" s="6"/>
      <c r="C24" s="6"/>
      <c r="D24" s="6"/>
      <c r="E24" s="6"/>
      <c r="F24" s="6"/>
      <c r="G24" s="6"/>
      <c r="H24" s="6"/>
      <c r="I24" s="46"/>
      <c r="J24" s="8" t="s">
        <v>11</v>
      </c>
      <c r="K24" s="7">
        <f>(C8+C13+C14+E7+E15+E16+E17+G10+(G7+E12+C12+C6)/2)/10</f>
        <v>11.25</v>
      </c>
      <c r="L24" s="9" t="s">
        <v>19</v>
      </c>
      <c r="M24" s="8" t="s">
        <v>11</v>
      </c>
      <c r="N24" s="7">
        <f>(C4+C7+C14+E10+E16+(C10+E4+E7+E9+E14+E15)/2)/8</f>
        <v>12.4375</v>
      </c>
      <c r="O24" s="9"/>
      <c r="P24" s="8" t="s">
        <v>11</v>
      </c>
      <c r="Q24" s="7">
        <f>(E5+E8+E11+E15+E17+G7+G10+(E7+E10+E12+G5)/2)/9</f>
        <v>12.444444444444445</v>
      </c>
    </row>
    <row r="25" spans="1:17" ht="15" customHeight="1" x14ac:dyDescent="0.3">
      <c r="A25" s="6"/>
      <c r="B25" s="6"/>
      <c r="C25" s="6"/>
      <c r="D25" s="6"/>
      <c r="E25" s="6"/>
      <c r="F25" s="6"/>
      <c r="G25" s="6"/>
      <c r="H25" s="6"/>
      <c r="I25" s="46"/>
      <c r="J25" s="8" t="s">
        <v>8</v>
      </c>
      <c r="K25" s="7">
        <f>(C6+C12+C13+E4+E7+E15+E16+E17+G7+G10+(C8+C14+E12+E13+G9)/2)/12.5</f>
        <v>12.32</v>
      </c>
      <c r="L25" s="9"/>
      <c r="M25" s="8" t="s">
        <v>8</v>
      </c>
      <c r="N25" s="7">
        <f>(C4+C7+C14+E4+E10+E16+(C5+C10+E9+E12+E14+E15)/2)/9</f>
        <v>12.611111111111111</v>
      </c>
      <c r="O25" s="9" t="s">
        <v>18</v>
      </c>
      <c r="P25" s="8" t="s">
        <v>11</v>
      </c>
      <c r="Q25" s="7">
        <f>(C4+C6+C7+C10+C14+C17+E4+E9+E10+E14+E16+G5+G6+G7+(C5+E8+E12+E15+E17+G4+G8+G9)/2)/18</f>
        <v>12.444444444444445</v>
      </c>
    </row>
    <row r="26" spans="1:17" ht="15" customHeight="1" x14ac:dyDescent="0.3">
      <c r="A26" s="6"/>
      <c r="B26" s="6"/>
      <c r="C26" s="6"/>
      <c r="D26" s="6"/>
      <c r="E26" s="6"/>
      <c r="F26" s="6"/>
      <c r="G26" s="6"/>
      <c r="H26" s="6"/>
      <c r="I26" s="46"/>
      <c r="J26" s="8" t="s">
        <v>17</v>
      </c>
      <c r="K26" s="7">
        <f>(C8+C13+C14+E7+E15+E16+E17+G10+(C6+C12+E12+G7)/2)/10</f>
        <v>11.25</v>
      </c>
      <c r="L26" s="9" t="s">
        <v>16</v>
      </c>
      <c r="M26" s="8" t="s">
        <v>8</v>
      </c>
      <c r="N26" s="7">
        <f>(C4+C7+C14+E4+E9+E14+E16+(E10+E13)/2)/8</f>
        <v>12.625</v>
      </c>
      <c r="O26" s="9"/>
      <c r="P26" s="8" t="s">
        <v>8</v>
      </c>
      <c r="Q26" s="7">
        <f>(C4+C6+C7+C5+C14+C17+E4+E9+E10+E14+E16+G5+G6+G7+(C10+E8+E12+E15+E17+G4+G8+G9)/2)/18</f>
        <v>12.5</v>
      </c>
    </row>
    <row r="27" spans="1:17" ht="15" customHeight="1" thickBot="1" x14ac:dyDescent="0.35">
      <c r="A27" s="6"/>
      <c r="B27" s="6"/>
      <c r="C27" s="6"/>
      <c r="D27" s="6"/>
      <c r="E27" s="6"/>
      <c r="F27" s="6"/>
      <c r="G27" s="6"/>
      <c r="H27" s="6"/>
      <c r="I27" s="9" t="s">
        <v>15</v>
      </c>
      <c r="J27" s="8" t="s">
        <v>11</v>
      </c>
      <c r="K27" s="7">
        <f>(C8+C13+C14+E7+E8+E10+E16+E17+G7+G10+(C6+E4+E12+G9)/2)/12</f>
        <v>11.916666666666666</v>
      </c>
      <c r="L27" s="4" t="s">
        <v>14</v>
      </c>
      <c r="M27" s="3" t="s">
        <v>8</v>
      </c>
      <c r="N27" s="2">
        <f>(C4+C7+C14+E4+E9+E10+E14+E16+(C5+E13+G6)/2)/9.5</f>
        <v>12.736842105263158</v>
      </c>
      <c r="O27" s="9" t="s">
        <v>13</v>
      </c>
      <c r="P27" s="8" t="s">
        <v>11</v>
      </c>
      <c r="Q27" s="7">
        <f>(C4+C7+C14+E4+E14+E15+E16+(C6+E9+E10+G4+G5)/2)/9.5</f>
        <v>12.736842105263158</v>
      </c>
    </row>
    <row r="28" spans="1:17" ht="15" customHeight="1" x14ac:dyDescent="0.3">
      <c r="A28" s="6"/>
      <c r="B28" s="6"/>
      <c r="C28" s="6"/>
      <c r="D28" s="6"/>
      <c r="E28" s="6"/>
      <c r="F28" s="6"/>
      <c r="G28" s="6"/>
      <c r="H28" s="6"/>
      <c r="I28" s="46" t="s">
        <v>12</v>
      </c>
      <c r="J28" s="8" t="s">
        <v>11</v>
      </c>
      <c r="K28" s="7">
        <f>(C6+C7+C12+C13+C14+E4+E7+E15+E16+E17+G7+G9+G10+(C4+C8+E10+E12+E13+E14+G4+G6)/2)/17</f>
        <v>12.529411764705882</v>
      </c>
      <c r="L28" s="5"/>
      <c r="M28" s="5"/>
      <c r="N28" s="5"/>
      <c r="O28" s="9"/>
      <c r="P28" s="8" t="s">
        <v>8</v>
      </c>
      <c r="Q28" s="7">
        <f>(C4+C7+C14+E4+E14+E15+E16+(C6+E9+E10+G4+G5+C5)/2)/10</f>
        <v>12.7</v>
      </c>
    </row>
    <row r="29" spans="1:17" ht="15" customHeight="1" thickBot="1" x14ac:dyDescent="0.35">
      <c r="A29" s="6"/>
      <c r="B29" s="6"/>
      <c r="C29" s="6"/>
      <c r="D29" s="6"/>
      <c r="E29" s="6"/>
      <c r="F29" s="6"/>
      <c r="G29" s="6"/>
      <c r="H29" s="6"/>
      <c r="I29" s="47"/>
      <c r="J29" s="3" t="s">
        <v>8</v>
      </c>
      <c r="K29" s="2">
        <f>(C6+C7+C12+C13+C14+E4+E7+E15+E16+E17+G7+G9+G10+(C4+C8+E10+E12+E13+E14+G4+G6)/2)/17</f>
        <v>12.529411764705882</v>
      </c>
      <c r="L29" s="5"/>
      <c r="M29" s="5"/>
      <c r="N29" s="5"/>
      <c r="O29" s="9" t="s">
        <v>100</v>
      </c>
      <c r="P29" s="8" t="s">
        <v>11</v>
      </c>
      <c r="Q29" s="7">
        <f>(C4+C7+C14+E4+E9+E14+E15+(C5+C6+E10+E16+G4+G6)/2)/10</f>
        <v>12.95</v>
      </c>
    </row>
    <row r="30" spans="1:17" ht="15" customHeight="1" x14ac:dyDescent="0.3">
      <c r="A30" s="6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  <c r="M30" s="5"/>
      <c r="N30" s="5"/>
      <c r="O30" s="9" t="s">
        <v>10</v>
      </c>
      <c r="P30" s="8" t="s">
        <v>8</v>
      </c>
      <c r="Q30" s="7">
        <f>(C5+E4+E10+E14+(C6+C7+C14+C17+E8+E16+E17+G4+G7)/2)/8.5</f>
        <v>12.705882352941176</v>
      </c>
    </row>
    <row r="31" spans="1:17" ht="15" customHeight="1" thickBot="1" x14ac:dyDescent="0.35">
      <c r="A31" s="6"/>
      <c r="B31" s="6"/>
      <c r="C31" s="6"/>
      <c r="D31" s="6"/>
      <c r="E31" s="6"/>
      <c r="F31" s="6"/>
      <c r="G31" s="6"/>
      <c r="H31" s="6"/>
      <c r="I31" s="21" t="s">
        <v>0</v>
      </c>
      <c r="J31" s="22">
        <f>AVERAGE(C8,C13,E7)</f>
        <v>6.666666666666667</v>
      </c>
      <c r="K31" s="5"/>
      <c r="L31" s="5"/>
      <c r="M31" s="5"/>
      <c r="N31" s="5"/>
      <c r="O31" s="4" t="s">
        <v>9</v>
      </c>
      <c r="P31" s="3" t="s">
        <v>8</v>
      </c>
      <c r="Q31" s="2">
        <f>(C5+C7+E4+E10+E14+(E12+G6+G7)/2)/6.5</f>
        <v>13.23076923076923</v>
      </c>
    </row>
    <row r="32" spans="1:17" ht="15" customHeight="1" x14ac:dyDescent="0.3">
      <c r="B32" s="1"/>
      <c r="C32" s="1"/>
      <c r="D32" s="1"/>
      <c r="E32" s="1"/>
      <c r="F32" s="1"/>
      <c r="G32" s="1"/>
      <c r="H32" s="1"/>
      <c r="I32" s="19" t="s">
        <v>1</v>
      </c>
      <c r="J32" s="20">
        <f>AVERAGE(G5,G4,G10,G6)</f>
        <v>12.5</v>
      </c>
    </row>
    <row r="33" spans="2:16" ht="15" customHeight="1" x14ac:dyDescent="0.3">
      <c r="B33" s="1"/>
      <c r="C33" s="1"/>
      <c r="D33" s="1"/>
      <c r="E33" s="1"/>
      <c r="F33" s="1"/>
      <c r="G33" s="1"/>
      <c r="H33" s="1"/>
      <c r="I33" s="25" t="s">
        <v>2</v>
      </c>
      <c r="J33" s="26">
        <f>AVERAGE(G9,G7)</f>
        <v>16.5</v>
      </c>
    </row>
    <row r="34" spans="2:16" ht="15" customHeight="1" x14ac:dyDescent="0.3">
      <c r="B34" s="1"/>
      <c r="C34" s="1"/>
      <c r="D34" s="1"/>
      <c r="E34" s="1"/>
      <c r="F34" s="1"/>
      <c r="G34" s="1"/>
      <c r="H34" s="1"/>
      <c r="I34" s="28" t="s">
        <v>6</v>
      </c>
      <c r="J34" s="29">
        <f>AVERAGE(C14,E9,E13)</f>
        <v>11.666666666666666</v>
      </c>
    </row>
    <row r="35" spans="2:16" ht="15" customHeight="1" x14ac:dyDescent="0.3">
      <c r="B35" s="1"/>
      <c r="C35" s="1"/>
      <c r="D35" s="1"/>
      <c r="E35" s="1"/>
      <c r="F35" s="1"/>
      <c r="G35" s="1"/>
      <c r="H35" s="1"/>
      <c r="I35" s="32" t="s">
        <v>3</v>
      </c>
      <c r="J35" s="33">
        <f>AVERAGE(E4,C5,E14)</f>
        <v>13.333333333333334</v>
      </c>
    </row>
    <row r="36" spans="2:16" ht="15" customHeight="1" x14ac:dyDescent="0.3">
      <c r="B36" s="1"/>
      <c r="C36" s="1"/>
      <c r="D36" s="1"/>
      <c r="E36" s="1"/>
      <c r="F36" s="1"/>
      <c r="G36" s="1"/>
      <c r="H36" s="1"/>
      <c r="I36" s="36" t="s">
        <v>4</v>
      </c>
      <c r="J36" s="37">
        <f>AVERAGE(C4,C7,C6)</f>
        <v>12.666666666666666</v>
      </c>
    </row>
    <row r="37" spans="2:16" ht="15" customHeight="1" x14ac:dyDescent="0.3">
      <c r="B37" s="1"/>
      <c r="C37" s="1"/>
      <c r="D37" s="1"/>
      <c r="E37" s="1"/>
      <c r="F37" s="1"/>
      <c r="G37" s="1"/>
      <c r="H37" s="1"/>
      <c r="I37" s="15" t="s">
        <v>7</v>
      </c>
      <c r="J37" s="16">
        <f>AVERAGE(G8,C17)</f>
        <v>5.5</v>
      </c>
    </row>
    <row r="38" spans="2:16" ht="15" customHeight="1" x14ac:dyDescent="0.3">
      <c r="B38" s="1"/>
      <c r="C38" s="1"/>
      <c r="D38" s="1"/>
      <c r="E38" s="1"/>
      <c r="F38" s="1"/>
      <c r="G38" s="1"/>
      <c r="H38" s="1"/>
      <c r="I38" s="40" t="s">
        <v>5</v>
      </c>
      <c r="J38" s="41">
        <f>AVERAGE(E16,E10,E15,E5,E8)</f>
        <v>13</v>
      </c>
    </row>
    <row r="39" spans="2:16" ht="15" customHeight="1" x14ac:dyDescent="0.3">
      <c r="B39" s="1"/>
      <c r="C39" s="1"/>
      <c r="D39" s="1"/>
      <c r="E39" s="1"/>
      <c r="F39" s="1"/>
      <c r="G39" s="1"/>
      <c r="H39" s="1"/>
      <c r="I39" s="1"/>
      <c r="J39" s="1"/>
    </row>
    <row r="40" spans="2:16" ht="15" customHeight="1" x14ac:dyDescent="0.3">
      <c r="B40" s="1"/>
      <c r="C40" s="1"/>
      <c r="D40" s="1"/>
      <c r="E40" s="1"/>
      <c r="F40" s="1"/>
      <c r="G40" s="1"/>
      <c r="H40" s="1"/>
      <c r="I40" s="1"/>
      <c r="J40" s="1"/>
      <c r="N40" s="1"/>
      <c r="O40" s="1"/>
      <c r="P40" s="1"/>
    </row>
    <row r="41" spans="2:16" ht="15" customHeight="1" x14ac:dyDescent="0.3">
      <c r="B41" s="1"/>
      <c r="C41" s="1"/>
      <c r="D41" s="1"/>
      <c r="E41" s="1"/>
      <c r="F41" s="1"/>
      <c r="G41" s="1"/>
      <c r="H41" s="1"/>
      <c r="I41" s="1"/>
      <c r="J41" s="1"/>
      <c r="N41" s="1"/>
      <c r="O41" s="1"/>
      <c r="P41" s="1"/>
    </row>
  </sheetData>
  <mergeCells count="31">
    <mergeCell ref="A1:G1"/>
    <mergeCell ref="I19:I22"/>
    <mergeCell ref="I17:K17"/>
    <mergeCell ref="O15:O16"/>
    <mergeCell ref="O18:O19"/>
    <mergeCell ref="O20:Q20"/>
    <mergeCell ref="O3:Q3"/>
    <mergeCell ref="O14:Q14"/>
    <mergeCell ref="O4:O5"/>
    <mergeCell ref="O6:O9"/>
    <mergeCell ref="O10:O11"/>
    <mergeCell ref="I3:K3"/>
    <mergeCell ref="L3:N3"/>
    <mergeCell ref="O12:O13"/>
    <mergeCell ref="B3:C3"/>
    <mergeCell ref="D3:E3"/>
    <mergeCell ref="F3:G3"/>
    <mergeCell ref="I23:I26"/>
    <mergeCell ref="I28:I29"/>
    <mergeCell ref="I7:K7"/>
    <mergeCell ref="L14:N14"/>
    <mergeCell ref="L4:L5"/>
    <mergeCell ref="L9:L10"/>
    <mergeCell ref="L12:L13"/>
    <mergeCell ref="L16:L19"/>
    <mergeCell ref="L20:L21"/>
    <mergeCell ref="L22:N22"/>
    <mergeCell ref="I4:I5"/>
    <mergeCell ref="I8:I10"/>
    <mergeCell ref="I11:I13"/>
    <mergeCell ref="I14:I16"/>
  </mergeCells>
  <phoneticPr fontId="1" type="noConversion"/>
  <conditionalFormatting sqref="K4:K6 K8:K16 K18:K29 N4:N13 N15:N21 N23:N27 Q4:Q13 Q15:Q19 Q21:Q31">
    <cfRule type="top10" dxfId="2" priority="3" rank="2"/>
    <cfRule type="top10" dxfId="1" priority="1" rank="5"/>
  </conditionalFormatting>
  <conditionalFormatting sqref="K4:K6 K8:K16 K18:K29 N4:N13 N15:N21 N23:N27 Q4:Q13 Q15:Q19 Q21:Q31">
    <cfRule type="top10" dxfId="0" priority="2" rank="3"/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능력치 시트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GUNZO</dc:creator>
  <cp:lastModifiedBy>YJ</cp:lastModifiedBy>
  <dcterms:created xsi:type="dcterms:W3CDTF">2013-12-11T06:11:02Z</dcterms:created>
  <dcterms:modified xsi:type="dcterms:W3CDTF">2016-05-28T00:44:28Z</dcterms:modified>
</cp:coreProperties>
</file>